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lakescap-my.sharepoint.com/personal/mltolzda_glcap_org/Documents/2025 TRAININGS/7.10.25 OVRDC Project Dev &amp; Funding/Handouts/"/>
    </mc:Choice>
  </mc:AlternateContent>
  <xr:revisionPtr revIDLastSave="2" documentId="8_{4D09AE84-7E96-467E-AEDE-FDA8C4AD1856}" xr6:coauthVersionLast="47" xr6:coauthVersionMax="47" xr10:uidLastSave="{B6973F2F-65ED-4F1F-9686-597DFA552F78}"/>
  <bookViews>
    <workbookView xWindow="-108" yWindow="-108" windowWidth="23256" windowHeight="12576" xr2:uid="{00000000-000D-0000-FFFF-FFFF00000000}"/>
  </bookViews>
  <sheets>
    <sheet name="Financing Scenario Work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H25" i="1"/>
  <c r="H23" i="1"/>
  <c r="H24" i="1" s="1"/>
  <c r="H22" i="1"/>
  <c r="H21" i="1"/>
  <c r="G25" i="1"/>
  <c r="G37" i="1" s="1"/>
  <c r="G23" i="1"/>
  <c r="G24" i="1" s="1"/>
  <c r="G22" i="1"/>
  <c r="G35" i="1" s="1"/>
  <c r="G21" i="1"/>
  <c r="G34" i="1" s="1"/>
  <c r="F25" i="1"/>
  <c r="F37" i="1" s="1"/>
  <c r="F23" i="1"/>
  <c r="F24" i="1" s="1"/>
  <c r="F22" i="1"/>
  <c r="F35" i="1" s="1"/>
  <c r="F21" i="1"/>
  <c r="F34" i="1" s="1"/>
  <c r="E25" i="1"/>
  <c r="E37" i="1" s="1"/>
  <c r="E23" i="1"/>
  <c r="E36" i="1" s="1"/>
  <c r="E22" i="1"/>
  <c r="E35" i="1" s="1"/>
  <c r="E21" i="1"/>
  <c r="E34" i="1" s="1"/>
  <c r="G48" i="1"/>
  <c r="G47" i="1"/>
  <c r="G46" i="1"/>
  <c r="G43" i="1"/>
  <c r="G41" i="1"/>
  <c r="G19" i="1"/>
  <c r="F48" i="1"/>
  <c r="F47" i="1"/>
  <c r="F46" i="1"/>
  <c r="F43" i="1"/>
  <c r="F41" i="1"/>
  <c r="F19" i="1"/>
  <c r="F49" i="1" l="1"/>
  <c r="G49" i="1"/>
  <c r="F36" i="1"/>
  <c r="G36" i="1"/>
  <c r="F38" i="1"/>
  <c r="G28" i="1"/>
  <c r="G30" i="1" s="1"/>
  <c r="G44" i="1" s="1"/>
  <c r="F28" i="1"/>
  <c r="F30" i="1" s="1"/>
  <c r="F44" i="1" s="1"/>
  <c r="F50" i="1" s="1"/>
  <c r="F51" i="1" s="1"/>
  <c r="G50" i="1"/>
  <c r="G51" i="1" s="1"/>
  <c r="G45" i="1"/>
  <c r="G38" i="1"/>
  <c r="D46" i="1"/>
  <c r="H37" i="1"/>
  <c r="H34" i="1"/>
  <c r="B48" i="1"/>
  <c r="B44" i="1"/>
  <c r="F45" i="1" l="1"/>
  <c r="H19" i="1"/>
  <c r="D19" i="1"/>
  <c r="H47" i="1" l="1"/>
  <c r="H46" i="1"/>
  <c r="E47" i="1"/>
  <c r="E46" i="1"/>
  <c r="D47" i="1"/>
  <c r="H43" i="1"/>
  <c r="E43" i="1"/>
  <c r="D43" i="1"/>
  <c r="H41" i="1"/>
  <c r="E41" i="1"/>
  <c r="D41" i="1"/>
  <c r="H36" i="1"/>
  <c r="D22" i="1"/>
  <c r="D35" i="1" s="1"/>
  <c r="D21" i="1"/>
  <c r="D34" i="1" s="1"/>
  <c r="H35" i="1" l="1"/>
  <c r="H38" i="1" s="1"/>
  <c r="H28" i="1"/>
  <c r="E38" i="1"/>
  <c r="E24" i="1"/>
  <c r="E28" i="1" s="1"/>
  <c r="D25" i="1"/>
  <c r="D37" i="1" s="1"/>
  <c r="D23" i="1"/>
  <c r="D36" i="1" s="1"/>
  <c r="D38" i="1" l="1"/>
  <c r="H30" i="1"/>
  <c r="E30" i="1"/>
  <c r="E44" i="1" s="1"/>
  <c r="E45" i="1" s="1"/>
  <c r="D24" i="1"/>
  <c r="D28" i="1" s="1"/>
  <c r="D30" i="1" l="1"/>
  <c r="D44" i="1" l="1"/>
  <c r="H44" i="1"/>
  <c r="H45" i="1" l="1"/>
  <c r="D45" i="1"/>
  <c r="H48" i="1" l="1"/>
  <c r="D48" i="1"/>
  <c r="E48" i="1"/>
  <c r="B49" i="1"/>
  <c r="E49" i="1" l="1"/>
  <c r="E50" i="1"/>
  <c r="E51" i="1" s="1"/>
  <c r="D49" i="1"/>
  <c r="D50" i="1"/>
  <c r="D51" i="1" s="1"/>
  <c r="H49" i="1"/>
  <c r="H50" i="1"/>
  <c r="H51" i="1" s="1"/>
  <c r="B45" i="1"/>
  <c r="B50" i="1"/>
  <c r="B51" i="1" s="1"/>
</calcChain>
</file>

<file path=xl/sharedStrings.xml><?xml version="1.0" encoding="utf-8"?>
<sst xmlns="http://schemas.openxmlformats.org/spreadsheetml/2006/main" count="61" uniqueCount="55">
  <si>
    <t>FINANCING SCENARIOS</t>
  </si>
  <si>
    <t xml:space="preserve">Project: </t>
  </si>
  <si>
    <t>Sample Project</t>
  </si>
  <si>
    <t>SCENARIO</t>
  </si>
  <si>
    <t>#1</t>
  </si>
  <si>
    <t>#2</t>
  </si>
  <si>
    <t>#3</t>
  </si>
  <si>
    <t>#4</t>
  </si>
  <si>
    <t>#5</t>
  </si>
  <si>
    <t>TOTAL PROJECT COST</t>
  </si>
  <si>
    <t>FINANCING</t>
  </si>
  <si>
    <t>Ohio EPA Loan</t>
  </si>
  <si>
    <t>Ohio EPA Principal Forgiveness</t>
  </si>
  <si>
    <t>OWDA Loan</t>
  </si>
  <si>
    <t>OWDA Grant</t>
  </si>
  <si>
    <t>USDA-RD Loan</t>
  </si>
  <si>
    <t>USDA-RD Grant</t>
  </si>
  <si>
    <t>OPWC Loan</t>
  </si>
  <si>
    <t>OPWC Grant</t>
  </si>
  <si>
    <t>RPIG (CDBG) Grant</t>
  </si>
  <si>
    <t>ARC Grant</t>
  </si>
  <si>
    <t>U.S. Army Corps Grant</t>
  </si>
  <si>
    <t>Local Funds</t>
  </si>
  <si>
    <t>Total Financing</t>
  </si>
  <si>
    <t>ANNUAL COSTS</t>
  </si>
  <si>
    <t>Ohio EPA Loan Payment</t>
  </si>
  <si>
    <t>OWDA Loan Payment</t>
  </si>
  <si>
    <t>USDA-RD Loan Payment</t>
  </si>
  <si>
    <t>USDA-RD Reserve (10%)</t>
  </si>
  <si>
    <t>OPWC Loan Payment</t>
  </si>
  <si>
    <t>Annual Operation, Maintenance, Repair Costs</t>
  </si>
  <si>
    <t>Short Lived Asset (SLA) Replacement (USDA Only)*</t>
  </si>
  <si>
    <t>Total Annual Costs</t>
  </si>
  <si>
    <t>NUMBERS OF CUSTOMERS OR EDUS</t>
  </si>
  <si>
    <t>AVERAGE INCREASE PER CUSTOMER OR EDU</t>
  </si>
  <si>
    <t>*A USDA project includes an annual short-lived asset (SLA) deposit where other funders do not. The cost of sustainability is factored into the amount of USDA grant financing.</t>
  </si>
  <si>
    <t>TOTAL DEBT REPAYMENT</t>
  </si>
  <si>
    <t>Ohio EPA</t>
  </si>
  <si>
    <t>OWDA</t>
  </si>
  <si>
    <t>USDA-RD</t>
  </si>
  <si>
    <t>OPWC</t>
  </si>
  <si>
    <t>Total Debt Repayment</t>
  </si>
  <si>
    <t>Utility Rates</t>
  </si>
  <si>
    <t>Existing</t>
  </si>
  <si>
    <t>New</t>
  </si>
  <si>
    <t>Most recent MHI</t>
  </si>
  <si>
    <t>Subject Minimum</t>
  </si>
  <si>
    <t>Subject Overage</t>
  </si>
  <si>
    <t>4,500 GPM</t>
  </si>
  <si>
    <t>% of MHI</t>
  </si>
  <si>
    <t>Second Minimum</t>
  </si>
  <si>
    <t>Second Overage</t>
  </si>
  <si>
    <t>Combined 4,500 GPM</t>
  </si>
  <si>
    <t>Combined % of MHI</t>
  </si>
  <si>
    <t>FORMULA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</si>
</sst>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164" fontId="6" fillId="0" borderId="13" xfId="3" applyNumberFormat="1" applyFont="1" applyBorder="1" applyProtection="1">
      <protection locked="0"/>
    </xf>
    <xf numFmtId="0" fontId="6" fillId="0" borderId="1" xfId="2" applyFont="1" applyBorder="1"/>
    <xf numFmtId="164" fontId="6" fillId="0" borderId="1" xfId="3" applyNumberFormat="1" applyFont="1" applyBorder="1" applyProtection="1">
      <protection locked="0"/>
    </xf>
    <xf numFmtId="0" fontId="7" fillId="0" borderId="0" xfId="2" applyFont="1" applyAlignment="1">
      <alignment horizontal="right"/>
    </xf>
    <xf numFmtId="164" fontId="7" fillId="0" borderId="0" xfId="2" applyNumberFormat="1" applyFont="1" applyProtection="1">
      <protection locked="0"/>
    </xf>
    <xf numFmtId="0" fontId="5" fillId="0" borderId="1" xfId="0" applyFont="1" applyBorder="1" applyAlignment="1">
      <alignment horizontal="right"/>
    </xf>
    <xf numFmtId="164" fontId="0" fillId="0" borderId="0" xfId="0" applyNumberFormat="1"/>
    <xf numFmtId="164" fontId="7" fillId="0" borderId="11" xfId="1" applyNumberFormat="1" applyFont="1" applyFill="1" applyBorder="1" applyAlignment="1" applyProtection="1">
      <protection locked="0"/>
    </xf>
    <xf numFmtId="165" fontId="5" fillId="0" borderId="0" xfId="11" applyNumberFormat="1" applyFont="1"/>
    <xf numFmtId="165" fontId="0" fillId="0" borderId="0" xfId="0" applyNumberFormat="1"/>
    <xf numFmtId="164" fontId="7" fillId="3" borderId="1" xfId="3" applyNumberFormat="1" applyFont="1" applyFill="1" applyBorder="1" applyProtection="1">
      <protection locked="0"/>
    </xf>
    <xf numFmtId="164" fontId="6" fillId="3" borderId="13" xfId="3" applyNumberFormat="1" applyFont="1" applyFill="1" applyBorder="1" applyProtection="1">
      <protection hidden="1"/>
    </xf>
    <xf numFmtId="164" fontId="6" fillId="3" borderId="1" xfId="3" applyNumberFormat="1" applyFont="1" applyFill="1" applyBorder="1" applyProtection="1">
      <protection hidden="1"/>
    </xf>
    <xf numFmtId="0" fontId="6" fillId="0" borderId="1" xfId="2" applyFont="1" applyBorder="1" applyAlignment="1" applyProtection="1">
      <alignment horizontal="center"/>
      <protection locked="0"/>
    </xf>
    <xf numFmtId="164" fontId="6" fillId="0" borderId="14" xfId="3" applyNumberFormat="1" applyFont="1" applyFill="1" applyBorder="1" applyProtection="1">
      <protection hidden="1"/>
    </xf>
    <xf numFmtId="44" fontId="6" fillId="3" borderId="1" xfId="3" applyFont="1" applyFill="1" applyBorder="1" applyProtection="1">
      <protection hidden="1"/>
    </xf>
    <xf numFmtId="164" fontId="7" fillId="3" borderId="1" xfId="2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44" fontId="7" fillId="3" borderId="1" xfId="1" applyFont="1" applyFill="1" applyBorder="1" applyAlignment="1" applyProtection="1">
      <alignment vertical="center"/>
      <protection hidden="1"/>
    </xf>
    <xf numFmtId="164" fontId="7" fillId="3" borderId="14" xfId="3" applyNumberFormat="1" applyFont="1" applyFill="1" applyBorder="1" applyProtection="1">
      <protection hidden="1"/>
    </xf>
    <xf numFmtId="0" fontId="5" fillId="0" borderId="1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0" fontId="5" fillId="3" borderId="1" xfId="10" applyNumberFormat="1" applyFont="1" applyFill="1" applyBorder="1"/>
    <xf numFmtId="44" fontId="5" fillId="3" borderId="1" xfId="1" applyFont="1" applyFill="1" applyBorder="1"/>
    <xf numFmtId="164" fontId="5" fillId="3" borderId="1" xfId="1" applyNumberFormat="1" applyFont="1" applyFill="1" applyBorder="1"/>
    <xf numFmtId="165" fontId="7" fillId="0" borderId="1" xfId="11" applyNumberFormat="1" applyFont="1" applyFill="1" applyBorder="1" applyAlignment="1" applyProtection="1">
      <protection hidden="1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10" fontId="6" fillId="4" borderId="1" xfId="4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vertical="center"/>
    </xf>
    <xf numFmtId="0" fontId="6" fillId="0" borderId="10" xfId="2" applyFont="1" applyBorder="1" applyAlignment="1">
      <alignment horizontal="left"/>
    </xf>
    <xf numFmtId="0" fontId="6" fillId="0" borderId="12" xfId="2" applyFont="1" applyBorder="1" applyAlignment="1">
      <alignment horizontal="left"/>
    </xf>
    <xf numFmtId="0" fontId="6" fillId="0" borderId="11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" xfId="2" applyFont="1" applyBorder="1" applyAlignment="1">
      <alignment horizontal="right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10" xfId="2" applyFont="1" applyFill="1" applyBorder="1" applyAlignment="1">
      <alignment horizontal="left"/>
    </xf>
    <xf numFmtId="0" fontId="7" fillId="2" borderId="12" xfId="2" applyFont="1" applyFill="1" applyBorder="1" applyAlignment="1">
      <alignment horizontal="left"/>
    </xf>
    <xf numFmtId="0" fontId="7" fillId="2" borderId="11" xfId="2" applyFont="1" applyFill="1" applyBorder="1" applyAlignment="1">
      <alignment horizontal="left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0" fontId="5" fillId="3" borderId="10" xfId="10" applyNumberFormat="1" applyFont="1" applyFill="1" applyBorder="1" applyAlignment="1">
      <alignment horizontal="right"/>
    </xf>
    <xf numFmtId="10" fontId="5" fillId="3" borderId="11" xfId="10" applyNumberFormat="1" applyFont="1" applyFill="1" applyBorder="1" applyAlignment="1">
      <alignment horizontal="right"/>
    </xf>
    <xf numFmtId="164" fontId="5" fillId="0" borderId="10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44" fontId="5" fillId="0" borderId="10" xfId="1" applyFont="1" applyFill="1" applyBorder="1" applyAlignment="1">
      <alignment horizontal="center"/>
    </xf>
    <xf numFmtId="44" fontId="5" fillId="0" borderId="11" xfId="1" applyFont="1" applyFill="1" applyBorder="1" applyAlignment="1">
      <alignment horizontal="center"/>
    </xf>
    <xf numFmtId="44" fontId="5" fillId="0" borderId="10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5" fillId="3" borderId="10" xfId="0" applyNumberFormat="1" applyFont="1" applyFill="1" applyBorder="1" applyAlignment="1">
      <alignment horizontal="center"/>
    </xf>
    <xf numFmtId="44" fontId="5" fillId="3" borderId="1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8" fillId="2" borderId="6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right"/>
    </xf>
    <xf numFmtId="0" fontId="6" fillId="2" borderId="10" xfId="2" applyFont="1" applyFill="1" applyBorder="1" applyAlignment="1">
      <alignment horizontal="center" wrapText="1"/>
    </xf>
    <xf numFmtId="0" fontId="6" fillId="2" borderId="12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right" vertical="center"/>
    </xf>
  </cellXfs>
  <cellStyles count="12">
    <cellStyle name="Comma" xfId="11" builtinId="3"/>
    <cellStyle name="Comma0" xfId="5" xr:uid="{00000000-0005-0000-0000-000001000000}"/>
    <cellStyle name="Currency" xfId="1" builtinId="4"/>
    <cellStyle name="Currency 2" xfId="3" xr:uid="{00000000-0005-0000-0000-000003000000}"/>
    <cellStyle name="Currency0" xfId="6" xr:uid="{00000000-0005-0000-0000-000004000000}"/>
    <cellStyle name="Date" xfId="7" xr:uid="{00000000-0005-0000-0000-000005000000}"/>
    <cellStyle name="Fixed" xfId="8" xr:uid="{00000000-0005-0000-0000-000006000000}"/>
    <cellStyle name="Normal" xfId="0" builtinId="0"/>
    <cellStyle name="Normal 2" xfId="2" xr:uid="{00000000-0005-0000-0000-000008000000}"/>
    <cellStyle name="Normal 3" xfId="9" xr:uid="{00000000-0005-0000-0000-000009000000}"/>
    <cellStyle name="Percent" xfId="10" builtinId="5"/>
    <cellStyle name="Percent 2" xfId="4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A3EDF-F602-0CED-3841-7DADB3D62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7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="70" zoomScaleNormal="70" workbookViewId="0">
      <selection activeCell="E16" sqref="E16"/>
    </sheetView>
  </sheetViews>
  <sheetFormatPr defaultRowHeight="14.4"/>
  <cols>
    <col min="1" max="1" width="21.6640625" bestFit="1" customWidth="1"/>
    <col min="2" max="2" width="6.44140625" customWidth="1"/>
    <col min="3" max="3" width="18.88671875" customWidth="1"/>
    <col min="4" max="8" width="16.109375" bestFit="1" customWidth="1"/>
    <col min="9" max="9" width="11" bestFit="1" customWidth="1"/>
    <col min="10" max="10" width="12.33203125" bestFit="1" customWidth="1"/>
  </cols>
  <sheetData>
    <row r="1" spans="1:9" ht="23.4">
      <c r="A1" s="48" t="s">
        <v>0</v>
      </c>
      <c r="B1" s="49"/>
      <c r="C1" s="49"/>
      <c r="D1" s="49"/>
      <c r="E1" s="49"/>
      <c r="F1" s="49"/>
      <c r="G1" s="49"/>
      <c r="H1" s="50"/>
    </row>
    <row r="2" spans="1:9" ht="21">
      <c r="A2" s="27"/>
      <c r="B2" s="28"/>
      <c r="C2" s="30" t="s">
        <v>1</v>
      </c>
      <c r="D2" s="32" t="s">
        <v>2</v>
      </c>
      <c r="E2" s="28"/>
      <c r="F2" s="28"/>
      <c r="G2" s="28"/>
      <c r="H2" s="29"/>
    </row>
    <row r="3" spans="1:9" ht="21">
      <c r="A3" s="63"/>
      <c r="B3" s="64"/>
      <c r="C3" s="64"/>
      <c r="D3" s="64"/>
      <c r="E3" s="64"/>
      <c r="F3" s="64"/>
      <c r="G3" s="64"/>
      <c r="H3" s="65"/>
    </row>
    <row r="4" spans="1:9" ht="15.6">
      <c r="A4" s="70" t="s">
        <v>3</v>
      </c>
      <c r="B4" s="70"/>
      <c r="C4" s="70"/>
      <c r="D4" s="22" t="s">
        <v>4</v>
      </c>
      <c r="E4" s="22" t="s">
        <v>5</v>
      </c>
      <c r="F4" s="22" t="s">
        <v>6</v>
      </c>
      <c r="G4" s="22" t="s">
        <v>7</v>
      </c>
      <c r="H4" s="22" t="s">
        <v>8</v>
      </c>
    </row>
    <row r="5" spans="1:9" ht="15.6">
      <c r="A5" s="36" t="s">
        <v>9</v>
      </c>
      <c r="B5" s="37"/>
      <c r="C5" s="38"/>
      <c r="D5" s="8">
        <v>4000000</v>
      </c>
      <c r="E5" s="8">
        <v>4000000</v>
      </c>
      <c r="F5" s="8">
        <v>4000000</v>
      </c>
      <c r="G5" s="8">
        <v>4000000</v>
      </c>
      <c r="H5" s="8">
        <v>4000000</v>
      </c>
    </row>
    <row r="6" spans="1:9" ht="15.6">
      <c r="A6" s="42" t="s">
        <v>10</v>
      </c>
      <c r="B6" s="43"/>
      <c r="C6" s="43"/>
      <c r="D6" s="43"/>
      <c r="E6" s="43"/>
      <c r="F6" s="43"/>
      <c r="G6" s="43"/>
      <c r="H6" s="44"/>
    </row>
    <row r="7" spans="1:9" ht="15.6">
      <c r="A7" s="2" t="s">
        <v>11</v>
      </c>
      <c r="B7" s="14">
        <v>20</v>
      </c>
      <c r="C7" s="31">
        <v>0.02</v>
      </c>
      <c r="D7" s="3">
        <v>0</v>
      </c>
      <c r="E7" s="3">
        <v>2700000</v>
      </c>
      <c r="F7" s="3">
        <v>2750000</v>
      </c>
      <c r="G7" s="3">
        <v>0</v>
      </c>
      <c r="H7" s="3">
        <v>0</v>
      </c>
    </row>
    <row r="8" spans="1:9" ht="15.6">
      <c r="A8" s="33" t="s">
        <v>12</v>
      </c>
      <c r="B8" s="34"/>
      <c r="C8" s="35"/>
      <c r="D8" s="3">
        <v>0</v>
      </c>
      <c r="E8" s="3">
        <v>1000000</v>
      </c>
      <c r="F8" s="3">
        <v>0</v>
      </c>
      <c r="G8" s="3">
        <v>0</v>
      </c>
      <c r="H8" s="3">
        <v>0</v>
      </c>
    </row>
    <row r="9" spans="1:9" ht="15.6">
      <c r="A9" s="2" t="s">
        <v>13</v>
      </c>
      <c r="B9" s="14">
        <v>30</v>
      </c>
      <c r="C9" s="31">
        <v>3.2500000000000001E-2</v>
      </c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9" ht="15.6">
      <c r="A10" s="33" t="s">
        <v>14</v>
      </c>
      <c r="B10" s="34"/>
      <c r="C10" s="35"/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1:9" ht="15.6">
      <c r="A11" s="2" t="s">
        <v>15</v>
      </c>
      <c r="B11" s="14">
        <v>40</v>
      </c>
      <c r="C11" s="31">
        <v>2.75E-2</v>
      </c>
      <c r="D11" s="1">
        <v>2700000</v>
      </c>
      <c r="E11" s="1">
        <v>0</v>
      </c>
      <c r="F11" s="1">
        <v>0</v>
      </c>
      <c r="G11" s="1">
        <v>0</v>
      </c>
      <c r="H11" s="1">
        <v>0</v>
      </c>
      <c r="I11" s="7"/>
    </row>
    <row r="12" spans="1:9" ht="15.6">
      <c r="A12" s="33" t="s">
        <v>16</v>
      </c>
      <c r="B12" s="34"/>
      <c r="C12" s="35"/>
      <c r="D12" s="1">
        <v>500000</v>
      </c>
      <c r="E12" s="1">
        <v>0</v>
      </c>
      <c r="F12" s="1">
        <v>0</v>
      </c>
      <c r="G12" s="1">
        <v>0</v>
      </c>
      <c r="H12" s="1">
        <v>0</v>
      </c>
      <c r="I12" s="7"/>
    </row>
    <row r="13" spans="1:9" ht="15.6">
      <c r="A13" s="2" t="s">
        <v>17</v>
      </c>
      <c r="B13" s="14">
        <v>30</v>
      </c>
      <c r="C13" s="31">
        <v>0</v>
      </c>
      <c r="D13" s="3">
        <v>400000</v>
      </c>
      <c r="E13" s="3">
        <v>0</v>
      </c>
      <c r="F13" s="3">
        <v>0</v>
      </c>
      <c r="G13" s="3">
        <v>0</v>
      </c>
      <c r="H13" s="3">
        <v>0</v>
      </c>
    </row>
    <row r="14" spans="1:9" ht="15.6">
      <c r="A14" s="33" t="s">
        <v>18</v>
      </c>
      <c r="B14" s="34"/>
      <c r="C14" s="35"/>
      <c r="D14" s="3">
        <v>400000</v>
      </c>
      <c r="E14" s="3">
        <v>0</v>
      </c>
      <c r="F14" s="3">
        <v>0</v>
      </c>
      <c r="G14" s="3">
        <v>0</v>
      </c>
      <c r="H14" s="3">
        <v>0</v>
      </c>
      <c r="I14" s="7"/>
    </row>
    <row r="15" spans="1:9" ht="15.6">
      <c r="A15" s="33" t="s">
        <v>19</v>
      </c>
      <c r="B15" s="34"/>
      <c r="C15" s="35"/>
      <c r="D15" s="3">
        <v>0</v>
      </c>
      <c r="E15" s="3">
        <v>0</v>
      </c>
      <c r="F15" s="3">
        <v>750000</v>
      </c>
      <c r="G15" s="3">
        <v>0</v>
      </c>
      <c r="H15" s="3">
        <v>0</v>
      </c>
    </row>
    <row r="16" spans="1:9" ht="15.6">
      <c r="A16" s="33" t="s">
        <v>20</v>
      </c>
      <c r="B16" s="34"/>
      <c r="C16" s="35"/>
      <c r="D16" s="3">
        <v>0</v>
      </c>
      <c r="E16" s="3">
        <v>250000</v>
      </c>
      <c r="F16" s="3">
        <v>250000</v>
      </c>
      <c r="G16" s="3">
        <v>0</v>
      </c>
      <c r="H16" s="3">
        <v>0</v>
      </c>
    </row>
    <row r="17" spans="1:10" ht="15.6">
      <c r="A17" s="33" t="s">
        <v>21</v>
      </c>
      <c r="B17" s="34"/>
      <c r="C17" s="35"/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10" ht="15.6">
      <c r="A18" s="33" t="s">
        <v>22</v>
      </c>
      <c r="B18" s="34"/>
      <c r="C18" s="35"/>
      <c r="D18" s="3">
        <v>0</v>
      </c>
      <c r="E18" s="3">
        <v>50000</v>
      </c>
      <c r="F18" s="3">
        <v>250000</v>
      </c>
      <c r="G18" s="3">
        <v>0</v>
      </c>
      <c r="H18" s="3">
        <v>0</v>
      </c>
    </row>
    <row r="19" spans="1:10" ht="15.6">
      <c r="A19" s="36" t="s">
        <v>23</v>
      </c>
      <c r="B19" s="37"/>
      <c r="C19" s="38"/>
      <c r="D19" s="11">
        <f>SUM(D7:D18)</f>
        <v>4000000</v>
      </c>
      <c r="E19" s="11">
        <f>SUM(E7:E18)</f>
        <v>4000000</v>
      </c>
      <c r="F19" s="11">
        <f>SUM(F7:F18)</f>
        <v>4000000</v>
      </c>
      <c r="G19" s="11">
        <f>SUM(G7:G18)</f>
        <v>0</v>
      </c>
      <c r="H19" s="11">
        <f>SUM(H7:H18)</f>
        <v>0</v>
      </c>
      <c r="J19" s="9"/>
    </row>
    <row r="20" spans="1:10" ht="15.6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10" ht="15.6">
      <c r="A21" s="33" t="s">
        <v>25</v>
      </c>
      <c r="B21" s="34"/>
      <c r="C21" s="35"/>
      <c r="D21" s="12">
        <f>ABS(PMT(C7,B7,D7))</f>
        <v>0</v>
      </c>
      <c r="E21" s="12">
        <f>ABS(PMT($C$7,$B$7,E7))</f>
        <v>165123.13893828407</v>
      </c>
      <c r="F21" s="12">
        <f>ABS(PMT($C$7,$B$7,F7))</f>
        <v>168180.97484454859</v>
      </c>
      <c r="G21" s="12">
        <f>ABS(PMT($C$7,$B$7,G7))</f>
        <v>0</v>
      </c>
      <c r="H21" s="12">
        <f>ABS(PMT($C$7,$B$7,H7))</f>
        <v>0</v>
      </c>
    </row>
    <row r="22" spans="1:10" ht="15.6">
      <c r="A22" s="33" t="s">
        <v>26</v>
      </c>
      <c r="B22" s="34"/>
      <c r="C22" s="35"/>
      <c r="D22" s="12">
        <f>ABS(PMT(C9,B9,D9))</f>
        <v>0</v>
      </c>
      <c r="E22" s="12">
        <f>ABS(PMT($C$9,$B$9,E9))</f>
        <v>0</v>
      </c>
      <c r="F22" s="12">
        <f>ABS(PMT($C$9,$B$9,F9))</f>
        <v>0</v>
      </c>
      <c r="G22" s="12">
        <f>ABS(PMT($C$9,$B$9,G9))</f>
        <v>0</v>
      </c>
      <c r="H22" s="12">
        <f>ABS(PMT($C$9,$B$9,H9))</f>
        <v>0</v>
      </c>
    </row>
    <row r="23" spans="1:10" ht="15.6">
      <c r="A23" s="33" t="s">
        <v>27</v>
      </c>
      <c r="B23" s="34"/>
      <c r="C23" s="35"/>
      <c r="D23" s="12">
        <f>ABS(PMT(C11,B11,D11))</f>
        <v>112135.08877907442</v>
      </c>
      <c r="E23" s="12">
        <f>ABS(PMT($C$11,$B$11,E11))</f>
        <v>0</v>
      </c>
      <c r="F23" s="12">
        <f>ABS(PMT($C$11,$B$11,F11))</f>
        <v>0</v>
      </c>
      <c r="G23" s="12">
        <f>ABS(PMT($C$11,$B$11,G11))</f>
        <v>0</v>
      </c>
      <c r="H23" s="12">
        <f>ABS(PMT($C$11,$B$11,H11))</f>
        <v>0</v>
      </c>
    </row>
    <row r="24" spans="1:10" ht="15.6">
      <c r="A24" s="33" t="s">
        <v>28</v>
      </c>
      <c r="B24" s="34"/>
      <c r="C24" s="35"/>
      <c r="D24" s="12">
        <f>D23*0.1</f>
        <v>11213.508877907443</v>
      </c>
      <c r="E24" s="12">
        <f>E23*0.1</f>
        <v>0</v>
      </c>
      <c r="F24" s="12">
        <f>F23*0.1</f>
        <v>0</v>
      </c>
      <c r="G24" s="12">
        <f>G23*0.1</f>
        <v>0</v>
      </c>
      <c r="H24" s="12">
        <f>H23*0.1</f>
        <v>0</v>
      </c>
      <c r="J24" s="10"/>
    </row>
    <row r="25" spans="1:10" ht="15.6">
      <c r="A25" s="33" t="s">
        <v>29</v>
      </c>
      <c r="B25" s="34"/>
      <c r="C25" s="35"/>
      <c r="D25" s="13">
        <f>ABS(PMT(C13,B13,D13))</f>
        <v>13333.333333333334</v>
      </c>
      <c r="E25" s="13">
        <f>ABS(PMT($C$13,$B$13,E13))</f>
        <v>0</v>
      </c>
      <c r="F25" s="13">
        <f>ABS(PMT($C$13,$B$13,F13))</f>
        <v>0</v>
      </c>
      <c r="G25" s="13">
        <f>ABS(PMT($C$13,$B$13,G13))</f>
        <v>0</v>
      </c>
      <c r="H25" s="13">
        <f>ABS(PMT($C$13,$B$13,H13))</f>
        <v>0</v>
      </c>
    </row>
    <row r="26" spans="1:10" ht="15.6">
      <c r="A26" s="33" t="s">
        <v>30</v>
      </c>
      <c r="B26" s="34"/>
      <c r="C26" s="35"/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10" ht="15.6">
      <c r="A27" s="33" t="s">
        <v>31</v>
      </c>
      <c r="B27" s="34"/>
      <c r="C27" s="35"/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10" ht="15.6">
      <c r="A28" s="36" t="s">
        <v>32</v>
      </c>
      <c r="B28" s="37"/>
      <c r="C28" s="38"/>
      <c r="D28" s="20">
        <f>SUM(D21:D27)</f>
        <v>136681.93099031519</v>
      </c>
      <c r="E28" s="20">
        <f t="shared" ref="E28:H28" si="0">SUM(E21:E27)</f>
        <v>165123.13893828407</v>
      </c>
      <c r="F28" s="20">
        <f t="shared" ref="F28:G28" si="1">SUM(F21:F27)</f>
        <v>168180.97484454859</v>
      </c>
      <c r="G28" s="20">
        <f t="shared" si="1"/>
        <v>0</v>
      </c>
      <c r="H28" s="20">
        <f t="shared" si="0"/>
        <v>0</v>
      </c>
    </row>
    <row r="29" spans="1:10" ht="15.6">
      <c r="A29" s="41" t="s">
        <v>33</v>
      </c>
      <c r="B29" s="41"/>
      <c r="C29" s="41"/>
      <c r="D29" s="26">
        <v>1200</v>
      </c>
      <c r="E29" s="26">
        <v>1200</v>
      </c>
      <c r="F29" s="26">
        <v>1200</v>
      </c>
      <c r="G29" s="26">
        <v>1200</v>
      </c>
      <c r="H29" s="26">
        <v>1200</v>
      </c>
    </row>
    <row r="30" spans="1:10" ht="31.2" customHeight="1">
      <c r="A30" s="40" t="s">
        <v>34</v>
      </c>
      <c r="B30" s="40"/>
      <c r="C30" s="40"/>
      <c r="D30" s="19">
        <f>D28/D29/12</f>
        <v>9.4918007632163324</v>
      </c>
      <c r="E30" s="19">
        <f>E28/E29/12</f>
        <v>11.466884648491948</v>
      </c>
      <c r="F30" s="19">
        <f>F28/F29/12</f>
        <v>11.679234364204762</v>
      </c>
      <c r="G30" s="19">
        <f>G28/G29/12</f>
        <v>0</v>
      </c>
      <c r="H30" s="19">
        <f>H28/H29/12</f>
        <v>0</v>
      </c>
    </row>
    <row r="31" spans="1:10" ht="31.35" customHeight="1">
      <c r="A31" s="67" t="s">
        <v>35</v>
      </c>
      <c r="B31" s="68"/>
      <c r="C31" s="68"/>
      <c r="D31" s="68"/>
      <c r="E31" s="68"/>
      <c r="F31" s="68"/>
      <c r="G31" s="68"/>
      <c r="H31" s="69"/>
    </row>
    <row r="32" spans="1:10" ht="15.6">
      <c r="A32" s="45"/>
      <c r="B32" s="46"/>
      <c r="C32" s="46"/>
      <c r="D32" s="46"/>
      <c r="E32" s="46"/>
      <c r="F32" s="46"/>
      <c r="G32" s="46"/>
      <c r="H32" s="47"/>
    </row>
    <row r="33" spans="1:8" ht="15.6">
      <c r="A33" s="42" t="s">
        <v>36</v>
      </c>
      <c r="B33" s="43"/>
      <c r="C33" s="43"/>
      <c r="D33" s="43"/>
      <c r="E33" s="43"/>
      <c r="F33" s="43"/>
      <c r="G33" s="43"/>
      <c r="H33" s="44"/>
    </row>
    <row r="34" spans="1:8" ht="15.6">
      <c r="A34" s="66" t="s">
        <v>37</v>
      </c>
      <c r="B34" s="66"/>
      <c r="C34" s="66"/>
      <c r="D34" s="13">
        <f>D21*$B$7</f>
        <v>0</v>
      </c>
      <c r="E34" s="13">
        <f t="shared" ref="E34:G34" si="2">E21*$B$7</f>
        <v>3302462.7787656812</v>
      </c>
      <c r="F34" s="13">
        <f t="shared" si="2"/>
        <v>3363619.4968909719</v>
      </c>
      <c r="G34" s="13">
        <f t="shared" si="2"/>
        <v>0</v>
      </c>
      <c r="H34" s="13">
        <f>H21*B7</f>
        <v>0</v>
      </c>
    </row>
    <row r="35" spans="1:8" ht="15.6">
      <c r="A35" s="66" t="s">
        <v>38</v>
      </c>
      <c r="B35" s="66"/>
      <c r="C35" s="66"/>
      <c r="D35" s="13">
        <f>D22*$B$9</f>
        <v>0</v>
      </c>
      <c r="E35" s="13">
        <f t="shared" ref="E35:G35" si="3">E22*$B$9</f>
        <v>0</v>
      </c>
      <c r="F35" s="13">
        <f t="shared" si="3"/>
        <v>0</v>
      </c>
      <c r="G35" s="13">
        <f t="shared" si="3"/>
        <v>0</v>
      </c>
      <c r="H35" s="16">
        <f>H22*B13</f>
        <v>0</v>
      </c>
    </row>
    <row r="36" spans="1:8" ht="15.6">
      <c r="A36" s="66" t="s">
        <v>39</v>
      </c>
      <c r="B36" s="66"/>
      <c r="C36" s="66"/>
      <c r="D36" s="13">
        <f>D23*$B$11</f>
        <v>4485403.5511629768</v>
      </c>
      <c r="E36" s="13">
        <f t="shared" ref="E36:G36" si="4">E23*$B$11</f>
        <v>0</v>
      </c>
      <c r="F36" s="13">
        <f t="shared" si="4"/>
        <v>0</v>
      </c>
      <c r="G36" s="13">
        <f t="shared" si="4"/>
        <v>0</v>
      </c>
      <c r="H36" s="13">
        <f>H23*B11</f>
        <v>0</v>
      </c>
    </row>
    <row r="37" spans="1:8" ht="15.6">
      <c r="A37" s="66" t="s">
        <v>40</v>
      </c>
      <c r="B37" s="66"/>
      <c r="C37" s="66"/>
      <c r="D37" s="13">
        <f>D25*B13</f>
        <v>400000</v>
      </c>
      <c r="E37" s="13">
        <f t="shared" ref="E37:G37" si="5">E25*C13</f>
        <v>0</v>
      </c>
      <c r="F37" s="13">
        <f t="shared" si="5"/>
        <v>0</v>
      </c>
      <c r="G37" s="13">
        <f t="shared" si="5"/>
        <v>0</v>
      </c>
      <c r="H37" s="13">
        <f>H25*B13</f>
        <v>0</v>
      </c>
    </row>
    <row r="38" spans="1:8" ht="15.6">
      <c r="A38" s="39" t="s">
        <v>41</v>
      </c>
      <c r="B38" s="39"/>
      <c r="C38" s="39"/>
      <c r="D38" s="17">
        <f>SUM(D34:D37)</f>
        <v>4885403.5511629768</v>
      </c>
      <c r="E38" s="17">
        <f t="shared" ref="E38:H38" si="6">SUM(E34:E37)</f>
        <v>3302462.7787656812</v>
      </c>
      <c r="F38" s="17">
        <f t="shared" ref="F38:G38" si="7">SUM(F34:F37)</f>
        <v>3363619.4968909719</v>
      </c>
      <c r="G38" s="17">
        <f t="shared" si="7"/>
        <v>0</v>
      </c>
      <c r="H38" s="17">
        <f t="shared" si="6"/>
        <v>0</v>
      </c>
    </row>
    <row r="39" spans="1:8" ht="15.6">
      <c r="A39" s="4"/>
      <c r="B39" s="4"/>
      <c r="C39" s="4"/>
      <c r="D39" s="5"/>
      <c r="E39" s="5"/>
      <c r="F39" s="5"/>
      <c r="G39" s="5"/>
      <c r="H39" s="5"/>
    </row>
    <row r="40" spans="1:8" ht="15.6">
      <c r="A40" s="6" t="s">
        <v>42</v>
      </c>
      <c r="B40" s="61" t="s">
        <v>43</v>
      </c>
      <c r="C40" s="62"/>
      <c r="D40" s="21" t="s">
        <v>44</v>
      </c>
      <c r="E40" s="21" t="s">
        <v>44</v>
      </c>
      <c r="F40" s="21" t="s">
        <v>44</v>
      </c>
      <c r="G40" s="21" t="s">
        <v>44</v>
      </c>
      <c r="H40" s="21" t="s">
        <v>44</v>
      </c>
    </row>
    <row r="41" spans="1:8" ht="15.6">
      <c r="A41" s="6" t="s">
        <v>45</v>
      </c>
      <c r="B41" s="53">
        <v>0</v>
      </c>
      <c r="C41" s="54"/>
      <c r="D41" s="25">
        <f>B41</f>
        <v>0</v>
      </c>
      <c r="E41" s="25">
        <f>B41</f>
        <v>0</v>
      </c>
      <c r="F41" s="25" t="str">
        <f>A41</f>
        <v>Most recent MHI</v>
      </c>
      <c r="G41" s="25" t="str">
        <f>A41</f>
        <v>Most recent MHI</v>
      </c>
      <c r="H41" s="25">
        <f>B41</f>
        <v>0</v>
      </c>
    </row>
    <row r="42" spans="1:8" ht="15.6">
      <c r="A42" s="6" t="s">
        <v>46</v>
      </c>
      <c r="B42" s="55">
        <v>0</v>
      </c>
      <c r="C42" s="56"/>
      <c r="D42" s="24">
        <v>0</v>
      </c>
      <c r="E42" s="24">
        <v>0</v>
      </c>
      <c r="F42" s="24">
        <v>0</v>
      </c>
      <c r="G42" s="24">
        <v>0</v>
      </c>
      <c r="H42" s="24">
        <v>0</v>
      </c>
    </row>
    <row r="43" spans="1:8" ht="15.6">
      <c r="A43" s="6" t="s">
        <v>47</v>
      </c>
      <c r="B43" s="55">
        <v>0</v>
      </c>
      <c r="C43" s="56"/>
      <c r="D43" s="24">
        <f>B43</f>
        <v>0</v>
      </c>
      <c r="E43" s="24">
        <f>B43</f>
        <v>0</v>
      </c>
      <c r="F43" s="24" t="str">
        <f>A43</f>
        <v>Subject Overage</v>
      </c>
      <c r="G43" s="24" t="str">
        <f>A43</f>
        <v>Subject Overage</v>
      </c>
      <c r="H43" s="24">
        <f>B43</f>
        <v>0</v>
      </c>
    </row>
    <row r="44" spans="1:8" ht="15.6">
      <c r="A44" s="6" t="s">
        <v>48</v>
      </c>
      <c r="B44" s="57">
        <f>B42+B43*4.5</f>
        <v>0</v>
      </c>
      <c r="C44" s="58"/>
      <c r="D44" s="24">
        <f>SUM(D42:D43)</f>
        <v>0</v>
      </c>
      <c r="E44" s="24">
        <f>SUM(E42:E43)</f>
        <v>0</v>
      </c>
      <c r="F44" s="24">
        <f>SUM(F42:F43)</f>
        <v>0</v>
      </c>
      <c r="G44" s="24">
        <f>SUM(G42:G43)</f>
        <v>0</v>
      </c>
      <c r="H44" s="24">
        <f>SUM(H42:H43)</f>
        <v>0</v>
      </c>
    </row>
    <row r="45" spans="1:8" ht="15.6">
      <c r="A45" s="6" t="s">
        <v>49</v>
      </c>
      <c r="B45" s="51" t="e">
        <f>B44*12/B41</f>
        <v>#DIV/0!</v>
      </c>
      <c r="C45" s="52"/>
      <c r="D45" s="23" t="e">
        <f>D44*12/D41</f>
        <v>#DIV/0!</v>
      </c>
      <c r="E45" s="23" t="e">
        <f>E44*12/E41</f>
        <v>#DIV/0!</v>
      </c>
      <c r="F45" s="23" t="e">
        <f>F44*12/F41</f>
        <v>#VALUE!</v>
      </c>
      <c r="G45" s="23" t="e">
        <f>G44*12/G41</f>
        <v>#VALUE!</v>
      </c>
      <c r="H45" s="23" t="e">
        <f>H44*12/H41</f>
        <v>#DIV/0!</v>
      </c>
    </row>
    <row r="46" spans="1:8" ht="15.6">
      <c r="A46" s="6" t="s">
        <v>50</v>
      </c>
      <c r="B46" s="55">
        <v>0</v>
      </c>
      <c r="C46" s="56"/>
      <c r="D46" s="24">
        <f>B46</f>
        <v>0</v>
      </c>
      <c r="E46" s="24">
        <f>B46</f>
        <v>0</v>
      </c>
      <c r="F46" s="24" t="str">
        <f>A46</f>
        <v>Second Minimum</v>
      </c>
      <c r="G46" s="24" t="str">
        <f t="shared" ref="G46:H48" si="8">A46</f>
        <v>Second Minimum</v>
      </c>
      <c r="H46" s="24">
        <f t="shared" si="8"/>
        <v>0</v>
      </c>
    </row>
    <row r="47" spans="1:8" ht="15.6">
      <c r="A47" s="6" t="s">
        <v>51</v>
      </c>
      <c r="B47" s="55">
        <v>0</v>
      </c>
      <c r="C47" s="56"/>
      <c r="D47" s="24">
        <f>B47</f>
        <v>0</v>
      </c>
      <c r="E47" s="24">
        <f>B47</f>
        <v>0</v>
      </c>
      <c r="F47" s="24" t="str">
        <f>A47</f>
        <v>Second Overage</v>
      </c>
      <c r="G47" s="24" t="str">
        <f t="shared" si="8"/>
        <v>Second Overage</v>
      </c>
      <c r="H47" s="24">
        <f t="shared" si="8"/>
        <v>0</v>
      </c>
    </row>
    <row r="48" spans="1:8" ht="15.6">
      <c r="A48" s="6" t="s">
        <v>48</v>
      </c>
      <c r="B48" s="57">
        <f>B46+B47*4.5</f>
        <v>0</v>
      </c>
      <c r="C48" s="58"/>
      <c r="D48" s="24">
        <f>B48</f>
        <v>0</v>
      </c>
      <c r="E48" s="24">
        <f>B48</f>
        <v>0</v>
      </c>
      <c r="F48" s="24" t="str">
        <f>A48</f>
        <v>4,500 GPM</v>
      </c>
      <c r="G48" s="24" t="str">
        <f t="shared" si="8"/>
        <v>4,500 GPM</v>
      </c>
      <c r="H48" s="24">
        <f t="shared" si="8"/>
        <v>0</v>
      </c>
    </row>
    <row r="49" spans="1:8" ht="15.6">
      <c r="A49" s="6" t="s">
        <v>49</v>
      </c>
      <c r="B49" s="51" t="e">
        <f>B48*12/B41</f>
        <v>#DIV/0!</v>
      </c>
      <c r="C49" s="52"/>
      <c r="D49" s="23" t="e">
        <f>(D48*12)/D41</f>
        <v>#DIV/0!</v>
      </c>
      <c r="E49" s="23" t="e">
        <f>(E48*12)/E41</f>
        <v>#DIV/0!</v>
      </c>
      <c r="F49" s="23" t="e">
        <f>(F48*12)/F41</f>
        <v>#VALUE!</v>
      </c>
      <c r="G49" s="23" t="e">
        <f>(G48*12)/G41</f>
        <v>#VALUE!</v>
      </c>
      <c r="H49" s="23" t="e">
        <f>(H48*12)/H41</f>
        <v>#DIV/0!</v>
      </c>
    </row>
    <row r="50" spans="1:8" ht="15.6">
      <c r="A50" s="6" t="s">
        <v>52</v>
      </c>
      <c r="B50" s="59">
        <f>B44+B48</f>
        <v>0</v>
      </c>
      <c r="C50" s="60"/>
      <c r="D50" s="24">
        <f>D44+D48</f>
        <v>0</v>
      </c>
      <c r="E50" s="24">
        <f>E44+E48</f>
        <v>0</v>
      </c>
      <c r="F50" s="24" t="e">
        <f>F44+F48</f>
        <v>#VALUE!</v>
      </c>
      <c r="G50" s="24" t="e">
        <f>G44+G48</f>
        <v>#VALUE!</v>
      </c>
      <c r="H50" s="24">
        <f>H44+H48</f>
        <v>0</v>
      </c>
    </row>
    <row r="51" spans="1:8" ht="15.6">
      <c r="A51" s="6" t="s">
        <v>53</v>
      </c>
      <c r="B51" s="51" t="e">
        <f>B50*12/B41</f>
        <v>#DIV/0!</v>
      </c>
      <c r="C51" s="52"/>
      <c r="D51" s="23" t="e">
        <f>D50*12/D41</f>
        <v>#DIV/0!</v>
      </c>
      <c r="E51" s="23" t="e">
        <f>E50*12/E41</f>
        <v>#DIV/0!</v>
      </c>
      <c r="F51" s="23" t="e">
        <f>F50*12/F41</f>
        <v>#VALUE!</v>
      </c>
      <c r="G51" s="23" t="e">
        <f>G50*12/G41</f>
        <v>#VALUE!</v>
      </c>
      <c r="H51" s="23" t="e">
        <f>H50*12/H41</f>
        <v>#DIV/0!</v>
      </c>
    </row>
    <row r="53" spans="1:8" ht="15.6">
      <c r="A53" s="18" t="s">
        <v>54</v>
      </c>
    </row>
  </sheetData>
  <mergeCells count="45">
    <mergeCell ref="A3:H3"/>
    <mergeCell ref="A36:C36"/>
    <mergeCell ref="A37:C37"/>
    <mergeCell ref="A34:C34"/>
    <mergeCell ref="A8:C8"/>
    <mergeCell ref="A12:C12"/>
    <mergeCell ref="A10:C10"/>
    <mergeCell ref="A22:C22"/>
    <mergeCell ref="A21:C21"/>
    <mergeCell ref="A35:C35"/>
    <mergeCell ref="A15:C15"/>
    <mergeCell ref="A28:C28"/>
    <mergeCell ref="A6:H6"/>
    <mergeCell ref="A31:H31"/>
    <mergeCell ref="A4:C4"/>
    <mergeCell ref="A18:C18"/>
    <mergeCell ref="A1:H1"/>
    <mergeCell ref="A25:C25"/>
    <mergeCell ref="A16:C16"/>
    <mergeCell ref="A17:C17"/>
    <mergeCell ref="B51:C51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40:C40"/>
    <mergeCell ref="A23:C23"/>
    <mergeCell ref="A5:C5"/>
    <mergeCell ref="A14:C14"/>
    <mergeCell ref="A38:C38"/>
    <mergeCell ref="A19:C19"/>
    <mergeCell ref="A24:C24"/>
    <mergeCell ref="A30:C30"/>
    <mergeCell ref="A29:C29"/>
    <mergeCell ref="A33:H33"/>
    <mergeCell ref="A32:H32"/>
    <mergeCell ref="A26:C26"/>
    <mergeCell ref="A20:H20"/>
    <mergeCell ref="A27:C27"/>
  </mergeCell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Financing Scenario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Kurtis Strickland</dc:creator>
  <cp:keywords/>
  <dc:description/>
  <cp:lastModifiedBy>Misty Tolzda</cp:lastModifiedBy>
  <cp:revision/>
  <dcterms:created xsi:type="dcterms:W3CDTF">2010-12-22T21:53:16Z</dcterms:created>
  <dcterms:modified xsi:type="dcterms:W3CDTF">2025-07-03T14:43:21Z</dcterms:modified>
  <cp:category/>
  <cp:contentStatus/>
</cp:coreProperties>
</file>